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7844de3d9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шторис" sheetId="1" r:id="Rd1123f98fd0348c0"/>
    <x:sheet xmlns:r="http://schemas.openxmlformats.org/officeDocument/2006/relationships" name="Джерела" sheetId="2" r:id="R793dee52ba2641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dd.mm.yyyy"/>
    <x:numFmt numFmtId="202" formatCode="0.0000"/>
    <x:numFmt numFmtId="203" formatCode="&quot;$&quot;#,##0.00;(&quot;$&quot;#,##0.00);&quot;–&quot;"/>
    <x:numFmt numFmtId="204" formatCode="#,##0.00;(#,##0.00);&quot;–&quot;"/>
  </x:numFmts>
  <x:fonts count="7">
    <x:font>
      <x:sz val="11"/>
      <x:name val="Carlito"/>
    </x:font>
    <x:font>
      <x:sz val="11"/>
      <x:color rgb="FF193342"/>
      <x:name val="Calibri"/>
    </x:font>
    <x:font>
      <x:b/>
      <x:sz val="16"/>
      <x:color rgb="FF126D76"/>
      <x:name val="Calibri"/>
    </x:font>
    <x:font>
      <x:sz val="11"/>
      <x:color rgb="FF0000FF"/>
      <x:name val="Calibri"/>
    </x:font>
    <x:font>
      <x:b/>
      <x:sz val="11"/>
      <x:color rgb="FF193342"/>
      <x:name val="Calibri"/>
    </x:font>
    <x:font>
      <x:sz val="11"/>
      <x:color rgb="FF000000"/>
      <x:name val="Calibri"/>
    </x:font>
    <x:font>
      <x:b/>
      <x:sz val="11"/>
      <x:color rgb="FFFFFFFF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FFF2D6"/>
      </x:patternFill>
    </x:fill>
    <x:fill>
      <x:patternFill patternType="solid">
        <x:fgColor rgb="FFE5EFEC"/>
      </x:patternFill>
    </x:fill>
    <x:fill>
      <x:patternFill patternType="solid">
        <x:fgColor rgb="FFFFF8E9"/>
      </x:patternFill>
    </x:fill>
    <x:fill>
      <x:patternFill patternType="solid">
        <x:fgColor rgb="FFFFFFFF"/>
      </x:patternFill>
    </x:fill>
    <x:fill>
      <x:patternFill patternType="solid">
        <x:fgColor rgb="FF193342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8D6D9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4" fontId="3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right" vertical="center"/>
    </x:xf>
    <x:xf numFmtId="204" fontId="3" fillId="4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0" fontId="3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horizontal="right" vertical="center"/>
    </x:xf>
    <x:xf numFmtId="204" fontId="3" fillId="4" borderId="1" xfId="0" applyNumberFormat="1" applyFont="1" applyFill="1" applyBorder="1" applyAlignment="1">
      <x:alignment horizontal="right" vertical="center"/>
    </x:xf>
    <x:xf numFmtId="204" fontId="1" fillId="0" borderId="1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1033b36114e9e" /><Relationship Type="http://schemas.openxmlformats.org/officeDocument/2006/relationships/theme" Target="/xl/theme/theme1.xml" Id="R6f16133cb0214cfd" /><Relationship Type="http://schemas.openxmlformats.org/officeDocument/2006/relationships/sharedStrings" Target="/xl/sharedStrings.xml" Id="R634ad9e219f744f0" /><Relationship Type="http://schemas.openxmlformats.org/officeDocument/2006/relationships/worksheet" Target="/xl/worksheets/sheet1.xml" Id="Rd1123f98fd0348c0" /><Relationship Type="http://schemas.openxmlformats.org/officeDocument/2006/relationships/worksheet" Target="/xl/worksheets/sheet2.xml" Id="R793dee52ba2641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6D76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6" hidden="0" customWidth="1"/>
    <x:col min="2" max="2" width="47.5" hidden="0" customWidth="1"/>
    <x:col min="3" max="3" width="15.630000114440918" hidden="0" customWidth="1"/>
    <x:col min="4" max="4" width="12.5" hidden="0" customWidth="1"/>
    <x:col min="5" max="5" width="15.630000114440918" hidden="0" customWidth="1"/>
    <x:col min="6" max="6" width="18.1299991607666" hidden="0" customWidth="1"/>
    <x:col min="7" max="7" width="12.5" hidden="0" customWidth="1"/>
    <x:col min="8" max="8" width="13.75" hidden="0" customWidth="1"/>
    <x:col min="9" max="9" width="31.25" hidden="0" customWidth="1"/>
    <x:col min="10" max="10" width="3" hidden="0" customWidth="1"/>
    <x:col min="11" max="11" width="81.25" hidden="0" customWidth="1"/>
    <x:col min="12" max="12" width="112.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2"/>
      <x:c r="B2" s="3" t="str">
        <x:v>КОД ОПОРУ: кошторис пілота, USD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A4" s="2"/>
      <x:c r="B4" s="2" t="str">
        <x:v>Тривалість, місяців</x:v>
      </x:c>
      <x:c r="C4" s="5" t="n">
        <x:v>4</x:v>
      </x:c>
      <x:c r="D4" s="2"/>
      <x:c r="E4" s="2" t="str">
        <x:v>Податковий запас</x:v>
      </x:c>
      <x:c r="F4" s="6" t="n">
        <x:v>0.2</x:v>
      </x:c>
      <x:c r="G4" s="2"/>
      <x:c r="H4" s="2" t="str">
        <x:v>20% лише на іноземні цифрові платежі.</x:v>
      </x:c>
      <x:c r="I4" s="2"/>
      <x:c r="J4" s="2"/>
      <x:c r="K4" s="2"/>
      <x:c r="L4" s="2"/>
    </x:row>
    <x:row r="5" ht="23" customHeight="1">
      <x:c r="A5" s="2"/>
      <x:c r="B5" s="2" t="str">
        <x:v>Учнів у групі</x:v>
      </x:c>
      <x:c r="C5" s="5" t="n">
        <x:v>10</x:v>
      </x:c>
      <x:c r="D5" s="2"/>
      <x:c r="E5" s="2" t="str">
        <x:v>Загальний резерв</x:v>
      </x:c>
      <x:c r="F5" s="6" t="n">
        <x:v>0.1</x:v>
      </x:c>
      <x:c r="G5" s="2"/>
      <x:c r="H5" s="2" t="str">
        <x:v>10% після податкового запасу.</x:v>
      </x:c>
      <x:c r="I5" s="2"/>
      <x:c r="J5" s="2"/>
      <x:c r="K5" s="2"/>
      <x:c r="L5" s="2"/>
    </x:row>
    <x:row r="6" ht="23" customHeight="1">
      <x:c r="A6" s="2"/>
      <x:c r="B6" s="2" t="str">
        <x:v>Курс UAH/USD на 01.11.2026</x:v>
      </x:c>
      <x:c r="C6" s="8" t="n">
        <x:v>45.5293</x:v>
      </x:c>
      <x:c r="D6" s="2"/>
      <x:c r="E6" s="2" t="str">
        <x:v>Дата цін</x:v>
      </x:c>
      <x:c r="F6" s="7" t="str">
        <x:v>01.11.2026</x:v>
      </x:c>
      <x:c r="G6" s="2"/>
      <x:c r="H6" s="2" t="str">
        <x:v>Курс довідковий. Ціни USD редагуйте в колонці E.</x:v>
      </x:c>
      <x:c r="I6" s="2"/>
      <x:c r="J6" s="2"/>
      <x:c r="K6" s="2"/>
      <x:c r="L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0" customHeight="1">
      <x:c r="A8" s="2"/>
      <x:c r="B8" s="35" t="str">
        <x:v>Потреба у фінансуванні</x:v>
      </x:c>
      <x:c r="C8" s="35" t="str">
        <x:v>USD</x:v>
      </x:c>
      <x:c r="D8" s="2"/>
      <x:c r="E8" s="2"/>
      <x:c r="F8" s="2"/>
      <x:c r="G8" s="2"/>
      <x:c r="H8" s="2"/>
      <x:c r="I8" s="2"/>
      <x:c r="J8" s="2"/>
      <x:c r="K8" s="2"/>
      <x:c r="L8" s="2"/>
    </x:row>
    <x:row r="9" ht="23" customHeight="1">
      <x:c r="A9" s="2"/>
      <x:c r="B9" s="2" t="str">
        <x:v>Обладнання та запуск</x:v>
      </x:c>
      <x:c r="C9" s="10" t="n">
        <x:f>SUMIFS($F$25:$F$56,$I$25:$I$56,B9)</x:f>
        <x:v>14280</x:v>
      </x:c>
      <x:c r="D9" s="2"/>
      <x:c r="E9" s="2" t="str">
        <x:v>Планові суми. Закупівлі не здійснені.</x:v>
      </x:c>
      <x:c r="F9" s="2"/>
      <x:c r="G9" s="2"/>
      <x:c r="H9" s="2"/>
      <x:c r="I9" s="2"/>
      <x:c r="J9" s="2"/>
      <x:c r="K9" s="2"/>
      <x:c r="L9" s="2"/>
    </x:row>
    <x:row r="10" ht="23" customHeight="1">
      <x:c r="A10" s="2"/>
      <x:c r="B10" s="2" t="str">
        <x:v>Команда та приміщення</x:v>
      </x:c>
      <x:c r="C10" s="10" t="n">
        <x:f>SUMIFS($F$25:$F$56,$I$25:$I$56,B10)</x:f>
        <x:v>12960</x:v>
      </x:c>
      <x:c r="D10" s="2"/>
      <x:c r="E10" s="2" t="str">
        <x:v>Обладнання залишається для наступних груп.</x:v>
      </x:c>
      <x:c r="F10" s="2"/>
      <x:c r="G10" s="2"/>
      <x:c r="H10" s="2"/>
      <x:c r="I10" s="2"/>
      <x:c r="J10" s="2"/>
      <x:c r="K10" s="2"/>
      <x:c r="L10" s="2"/>
    </x:row>
    <x:row r="11" ht="23" customHeight="1">
      <x:c r="A11" s="2"/>
      <x:c r="B11" s="2" t="str">
        <x:v>ШІ, сервіси та хмара</x:v>
      </x:c>
      <x:c r="C11" s="10" t="n">
        <x:f>SUMIFS($F$25:$F$56,$I$25:$I$56,B11)</x:f>
        <x:v>3258.7599999999998</x:v>
      </x:c>
      <x:c r="D11" s="2"/>
      <x:c r="E11" s="2" t="str">
        <x:v>Депозит $300 є потребою у грошах, не витратою P&amp;L.</x:v>
      </x:c>
      <x:c r="F11" s="2"/>
      <x:c r="G11" s="2"/>
      <x:c r="H11" s="2"/>
      <x:c r="I11" s="2"/>
      <x:c r="J11" s="2"/>
      <x:c r="K11" s="2"/>
      <x:c r="L11" s="2"/>
    </x:row>
    <x:row r="12" ht="23" customHeight="1">
      <x:c r="A12" s="2"/>
      <x:c r="B12" s="2" t="str">
        <x:v>Ліцензії та практикум</x:v>
      </x:c>
      <x:c r="C12" s="10" t="n">
        <x:f>SUMIFS($F$25:$F$56,$I$25:$I$56,B12)</x:f>
        <x:v>2780</x:v>
      </x:c>
      <x:c r="D12" s="2"/>
      <x:c r="E12" s="2" t="str">
        <x:v>Ціни місцевих продавців без повторного додавання ПДВ.</x:v>
      </x:c>
      <x:c r="F12" s="2"/>
      <x:c r="G12" s="2"/>
      <x:c r="H12" s="2"/>
      <x:c r="I12" s="2"/>
      <x:c r="J12" s="2"/>
      <x:c r="K12" s="2"/>
      <x:c r="L12" s="2"/>
    </x:row>
    <x:row r="13" ht="23" customHeight="1">
      <x:c r="A13" s="2"/>
      <x:c r="B13" s="2" t="str">
        <x:v>Разом без резервів</x:v>
      </x:c>
      <x:c r="C13" s="10" t="n">
        <x:f>SUM(C9:C12)</x:f>
        <x:v>33278.759999999995</x:v>
      </x:c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3" customHeight="1">
      <x:c r="A14" s="2"/>
      <x:c r="B14" s="2" t="str">
        <x:v>Податковий запас</x:v>
      </x:c>
      <x:c r="C14" s="10" t="n">
        <x:f>ROUND(SUMPRODUCT(F25:F56,G25:G56)*$F$4,2)</x:f>
        <x:v>700.55</x:v>
      </x:c>
      <x:c r="D14" s="2"/>
      <x:c r="E14" s="2" t="str">
        <x:v>Податковий запас є припущенням для платежів за кордон.</x:v>
      </x:c>
      <x:c r="F14" s="2"/>
      <x:c r="G14" s="2"/>
      <x:c r="H14" s="2"/>
      <x:c r="I14" s="2"/>
      <x:c r="J14" s="2"/>
      <x:c r="K14" s="2"/>
      <x:c r="L14" s="2"/>
    </x:row>
    <x:row r="15" ht="23" customHeight="1">
      <x:c r="A15" s="2"/>
      <x:c r="B15" s="2" t="str">
        <x:v>Непередбачені витрати</x:v>
      </x:c>
      <x:c r="C15" s="10" t="n">
        <x:f>ROUND(SUM(C13:C14)*$F$5,2)</x:f>
        <x:v>3397.93</x:v>
      </x:c>
      <x:c r="D15" s="2"/>
      <x:c r="E15" s="2" t="str">
        <x:v>Резерв: ціни, курс, комісії, доставка та дрібні витрати.</x:v>
      </x:c>
      <x:c r="F15" s="2"/>
      <x:c r="G15" s="2"/>
      <x:c r="H15" s="2"/>
      <x:c r="I15" s="2"/>
      <x:c r="J15" s="2"/>
      <x:c r="K15" s="2"/>
      <x:c r="L15" s="2"/>
    </x:row>
    <x:row r="16" ht="29" customHeight="1">
      <x:c r="A16" s="2"/>
      <x:c r="B16" s="13" t="str">
        <x:v>Загальна потреба</x:v>
      </x:c>
      <x:c r="C16" s="14" t="n">
        <x:f>SUM(C13:C15)</x:f>
        <x:v>37377.24</x:v>
      </x:c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3" customHeight="1">
      <x:c r="A17" s="2"/>
      <x:c r="B17" s="2" t="str">
        <x:v>На одного учня</x:v>
      </x:c>
      <x:c r="C17" s="10" t="n">
        <x:f>IF(C5=0,"n.a.",C16/C5)</x:f>
        <x:v>3737.7239999999997</x:v>
      </x:c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3" customHeight="1">
      <x:c r="A18" s="2"/>
      <x:c r="B18" s="2" t="str">
        <x:v>Щомісяця без резервів</x:v>
      </x:c>
      <x:c r="C18" s="10" t="n">
        <x:f>SUMPRODUCT(C25:C56,E25:E56,H25:H56)</x:f>
        <x:v>4059.69</x:v>
      </x:c>
      <x:c r="D18" s="2"/>
      <x:c r="E18" s="2" t="str">
        <x:v>Mac уже включений; API $100 — ліміт на весь пілот.</x:v>
      </x:c>
      <x:c r="F18" s="2"/>
      <x:c r="G18" s="2"/>
      <x:c r="H18" s="2"/>
      <x:c r="I18" s="2"/>
      <x:c r="J18" s="2"/>
      <x:c r="K18" s="2"/>
      <x:c r="L18" s="2"/>
    </x:row>
    <x:row r="19" ht="23" customHeight="1">
      <x:c r="A19" s="2"/>
      <x:c r="B19" s="2" t="str">
        <x:v>Одноразово та щороку, з депозитом</x:v>
      </x:c>
      <x:c r="C19" s="10" t="n">
        <x:f>C13-C18*$C$4</x:f>
        <x:v>17039.999999999993</x:v>
      </x:c>
      <x:c r="D19" s="2"/>
      <x:c r="E19" s="2" t="str">
        <x:v>Річні ліцензії оплачуються наперед. Це грошовий бюджет.</x:v>
      </x:c>
      <x:c r="F19" s="2"/>
      <x:c r="G19" s="2"/>
      <x:c r="H19" s="2"/>
      <x:c r="I19" s="2"/>
      <x:c r="J19" s="2"/>
      <x:c r="K19" s="2"/>
      <x:c r="L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3" customHeight="1">
      <x:c r="A21" s="2"/>
      <x:c r="B21" s="2" t="str">
        <x:v>Сині числа на світлому тлі можна змінювати. Формули перераховують підсумки.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3" customHeight="1">
      <x:c r="A22" s="2"/>
      <x:c r="B22" s="2" t="str">
        <x:v>Повні пояснення й посилання — на аркуші «Джерела». Після зміни сум оновіть презентацію та PDF.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40" customHeight="1">
      <x:c r="A24" s="35" t="str">
        <x:v>ID</x:v>
      </x:c>
      <x:c r="B24" s="35" t="str">
        <x:v>Стаття</x:v>
      </x:c>
      <x:c r="C24" s="35" t="str">
        <x:v>Кількість</x:v>
      </x:c>
      <x:c r="D24" s="35" t="str">
        <x:v>Періодів</x:v>
      </x:c>
      <x:c r="E24" s="35" t="str">
        <x:v>USD/од.</x:v>
      </x:c>
      <x:c r="F24" s="35" t="str">
        <x:v>Сума USD</x:v>
      </x:c>
      <x:c r="G24" s="35" t="str">
        <x:v>Іноземна оплата</x:v>
      </x:c>
      <x:c r="H24" s="35" t="str">
        <x:v>Щомісячно</x:v>
      </x:c>
      <x:c r="I24" s="35" t="str">
        <x:v>Група</x:v>
      </x:c>
      <x:c r="J24" s="2"/>
      <x:c r="K24" s="35" t="str">
        <x:v>Пояснення / ринковий орієнтир</x:v>
      </x:c>
      <x:c r="L24" s="35" t="str">
        <x:v>Джерело, перевірено 01.11.2026</x:v>
      </x:c>
    </x:row>
    <x:row r="25" ht="42" customHeight="1">
      <x:c r="A25" s="2" t="str">
        <x:v>B01</x:v>
      </x:c>
      <x:c r="B25" s="29" t="str">
        <x:v>ПК Intel i5 / 16 GB / SSD 512</x:v>
      </x:c>
      <x:c r="C25" s="22" t="n">
        <x:f>$C$5</x:f>
        <x:v>10</x:v>
      </x:c>
      <x:c r="D25" s="23" t="n">
        <x:f>IF(H25=1,$C$4,1)</x:f>
        <x:v>1</x:v>
      </x:c>
      <x:c r="E25" s="24" t="n">
        <x:v>425</x:v>
      </x:c>
      <x:c r="F25" s="25" t="n">
        <x:f>ROUND(PRODUCT(C25:E25),2)</x:f>
        <x:v>4250</x:v>
      </x:c>
      <x:c r="G25" s="26" t="n">
        <x:v>0</x:v>
      </x:c>
      <x:c r="H25" s="26" t="n">
        <x:v>0</x:v>
      </x:c>
      <x:c r="I25" s="30" t="str">
        <x:v>Обладнання та запуск</x:v>
      </x:c>
      <x:c r="J25" s="2"/>
      <x:c r="K25" s="31" t="str">
        <x:v>одноразово; деталі — аркуш «Джерела», рядок 4.</x:v>
      </x:c>
      <x:c r="L25" s="31" t="str">
        <x:v>S02</x:v>
      </x:c>
    </x:row>
    <x:row r="26" ht="42" customHeight="1">
      <x:c r="A26" s="2" t="str">
        <x:v>B02</x:v>
      </x:c>
      <x:c r="B26" s="29" t="str">
        <x:v>Монітор 23.8″ IPS Full HD</x:v>
      </x:c>
      <x:c r="C26" s="22" t="n">
        <x:f>$C$5</x:f>
        <x:v>10</x:v>
      </x:c>
      <x:c r="D26" s="23" t="n">
        <x:f>IF(H26=1,$C$4,1)</x:f>
        <x:v>1</x:v>
      </x:c>
      <x:c r="E26" s="24" t="n">
        <x:v>85</x:v>
      </x:c>
      <x:c r="F26" s="25" t="n">
        <x:f>ROUND(PRODUCT(C26:E26),2)</x:f>
        <x:v>850</x:v>
      </x:c>
      <x:c r="G26" s="26" t="n">
        <x:v>0</x:v>
      </x:c>
      <x:c r="H26" s="26" t="n">
        <x:v>0</x:v>
      </x:c>
      <x:c r="I26" s="30" t="str">
        <x:v>Обладнання та запуск</x:v>
      </x:c>
      <x:c r="J26" s="2"/>
      <x:c r="K26" s="31" t="str">
        <x:v>одноразово; деталі — аркуш «Джерела», рядок 5.</x:v>
      </x:c>
      <x:c r="L26" s="31" t="str">
        <x:v>S03</x:v>
      </x:c>
    </x:row>
    <x:row r="27" ht="42" customHeight="1">
      <x:c r="A27" s="2" t="str">
        <x:v>B03</x:v>
      </x:c>
      <x:c r="B27" s="29" t="str">
        <x:v>Клавіатура та миша</x:v>
      </x:c>
      <x:c r="C27" s="22" t="n">
        <x:f>$C$5</x:f>
        <x:v>10</x:v>
      </x:c>
      <x:c r="D27" s="23" t="n">
        <x:f>IF(H27=1,$C$4,1)</x:f>
        <x:v>1</x:v>
      </x:c>
      <x:c r="E27" s="24" t="n">
        <x:v>26</x:v>
      </x:c>
      <x:c r="F27" s="25" t="n">
        <x:f>ROUND(PRODUCT(C27:E27),2)</x:f>
        <x:v>260</x:v>
      </x:c>
      <x:c r="G27" s="26" t="n">
        <x:v>0</x:v>
      </x:c>
      <x:c r="H27" s="26" t="n">
        <x:v>0</x:v>
      </x:c>
      <x:c r="I27" s="30" t="str">
        <x:v>Обладнання та запуск</x:v>
      </x:c>
      <x:c r="J27" s="2"/>
      <x:c r="K27" s="31" t="str">
        <x:v>одноразово; деталі — аркуш «Джерела», рядок 6.</x:v>
      </x:c>
      <x:c r="L27" s="31" t="str">
        <x:v>S04</x:v>
      </x:c>
    </x:row>
    <x:row r="28" ht="42" customHeight="1">
      <x:c r="A28" s="2" t="str">
        <x:v>B04</x:v>
      </x:c>
      <x:c r="B28" s="29" t="str">
        <x:v>USB-гарнітура та вебкамера</x:v>
      </x:c>
      <x:c r="C28" s="22" t="n">
        <x:f>$C$5</x:f>
        <x:v>10</x:v>
      </x:c>
      <x:c r="D28" s="23" t="n">
        <x:f>IF(H28=1,$C$4,1)</x:f>
        <x:v>1</x:v>
      </x:c>
      <x:c r="E28" s="24" t="n">
        <x:v>80</x:v>
      </x:c>
      <x:c r="F28" s="25" t="n">
        <x:f>ROUND(PRODUCT(C28:E28),2)</x:f>
        <x:v>800</x:v>
      </x:c>
      <x:c r="G28" s="26" t="n">
        <x:v>0</x:v>
      </x:c>
      <x:c r="H28" s="26" t="n">
        <x:v>0</x:v>
      </x:c>
      <x:c r="I28" s="30" t="str">
        <x:v>Обладнання та запуск</x:v>
      </x:c>
      <x:c r="J28" s="2"/>
      <x:c r="K28" s="31" t="str">
        <x:v>одноразово; деталі — аркуш «Джерела», рядок 7.</x:v>
      </x:c>
      <x:c r="L28" s="31" t="str">
        <x:v>S05, S06</x:v>
      </x:c>
    </x:row>
    <x:row r="29" ht="42" customHeight="1">
      <x:c r="A29" s="2" t="str">
        <x:v>B05</x:v>
      </x:c>
      <x:c r="B29" s="29" t="str">
        <x:v>Стіл і регульоване крісло</x:v>
      </x:c>
      <x:c r="C29" s="22" t="n">
        <x:f>$C$5</x:f>
        <x:v>10</x:v>
      </x:c>
      <x:c r="D29" s="23" t="n">
        <x:f>IF(H29=1,$C$4,1)</x:f>
        <x:v>1</x:v>
      </x:c>
      <x:c r="E29" s="24" t="n">
        <x:v>190</x:v>
      </x:c>
      <x:c r="F29" s="25" t="n">
        <x:f>ROUND(PRODUCT(C29:E29),2)</x:f>
        <x:v>1900</x:v>
      </x:c>
      <x:c r="G29" s="26" t="n">
        <x:v>0</x:v>
      </x:c>
      <x:c r="H29" s="26" t="n">
        <x:v>0</x:v>
      </x:c>
      <x:c r="I29" s="30" t="str">
        <x:v>Обладнання та запуск</x:v>
      </x:c>
      <x:c r="J29" s="2"/>
      <x:c r="K29" s="31" t="str">
        <x:v>одноразово; деталі — аркуш «Джерела», рядок 8.</x:v>
      </x:c>
      <x:c r="L29" s="31" t="str">
        <x:v>S07, S08</x:v>
      </x:c>
    </x:row>
    <x:row r="30" ht="42" customHeight="1">
      <x:c r="A30" s="2" t="str">
        <x:v>B06</x:v>
      </x:c>
      <x:c r="B30" s="29" t="str">
        <x:v>Службові місця команди</x:v>
      </x:c>
      <x:c r="C30" s="26" t="n">
        <x:v>2</x:v>
      </x:c>
      <x:c r="D30" s="23" t="n">
        <x:f>IF(H30=1,$C$4,1)</x:f>
        <x:v>1</x:v>
      </x:c>
      <x:c r="E30" s="24" t="n">
        <x:v>810</x:v>
      </x:c>
      <x:c r="F30" s="25" t="n">
        <x:f>ROUND(PRODUCT(C30:E30),2)</x:f>
        <x:v>1620</x:v>
      </x:c>
      <x:c r="G30" s="26" t="n">
        <x:v>0</x:v>
      </x:c>
      <x:c r="H30" s="26" t="n">
        <x:v>0</x:v>
      </x:c>
      <x:c r="I30" s="30" t="str">
        <x:v>Обладнання та запуск</x:v>
      </x:c>
      <x:c r="J30" s="2"/>
      <x:c r="K30" s="31" t="str">
        <x:v>одноразово; деталі — аркуш «Джерела», рядок 9.</x:v>
      </x:c>
      <x:c r="L30" s="31" t="str">
        <x:v>S02, S03, S04, S05, S06, S07, S08</x:v>
      </x:c>
    </x:row>
    <x:row r="31" ht="42" customHeight="1">
      <x:c r="A31" s="2" t="str">
        <x:v>B07</x:v>
      </x:c>
      <x:c r="B31" s="29" t="str">
        <x:v>Екран 55″ та кріплення</x:v>
      </x:c>
      <x:c r="C31" s="26" t="n">
        <x:v>1</x:v>
      </x:c>
      <x:c r="D31" s="23" t="n">
        <x:f>IF(H31=1,$C$4,1)</x:f>
        <x:v>1</x:v>
      </x:c>
      <x:c r="E31" s="24" t="n">
        <x:v>550</x:v>
      </x:c>
      <x:c r="F31" s="25" t="n">
        <x:f>ROUND(PRODUCT(C31:E31),2)</x:f>
        <x:v>550</x:v>
      </x:c>
      <x:c r="G31" s="26" t="n">
        <x:v>0</x:v>
      </x:c>
      <x:c r="H31" s="26" t="n">
        <x:v>0</x:v>
      </x:c>
      <x:c r="I31" s="30" t="str">
        <x:v>Обладнання та запуск</x:v>
      </x:c>
      <x:c r="J31" s="2"/>
      <x:c r="K31" s="31" t="str">
        <x:v>одноразово; деталі — аркуш «Джерела», рядок 10.</x:v>
      </x:c>
      <x:c r="L31" s="31" t="str">
        <x:v>S09</x:v>
      </x:c>
    </x:row>
    <x:row r="32" ht="42" customHeight="1">
      <x:c r="A32" s="2" t="str">
        <x:v>B08</x:v>
      </x:c>
      <x:c r="B32" s="29" t="str">
        <x:v>Мережа, кабелі, резервний модем</x:v>
      </x:c>
      <x:c r="C32" s="26" t="n">
        <x:v>1</x:v>
      </x:c>
      <x:c r="D32" s="23" t="n">
        <x:f>IF(H32=1,$C$4,1)</x:f>
        <x:v>1</x:v>
      </x:c>
      <x:c r="E32" s="24" t="n">
        <x:v>250</x:v>
      </x:c>
      <x:c r="F32" s="25" t="n">
        <x:f>ROUND(PRODUCT(C32:E32),2)</x:f>
        <x:v>250</x:v>
      </x:c>
      <x:c r="G32" s="26" t="n">
        <x:v>0</x:v>
      </x:c>
      <x:c r="H32" s="26" t="n">
        <x:v>0</x:v>
      </x:c>
      <x:c r="I32" s="30" t="str">
        <x:v>Обладнання та запуск</x:v>
      </x:c>
      <x:c r="J32" s="2"/>
      <x:c r="K32" s="31" t="str">
        <x:v>одноразово; деталі — аркуш «Джерела», рядок 11.</x:v>
      </x:c>
      <x:c r="L32" s="31" t="str">
        <x:v>S10</x:v>
      </x:c>
    </x:row>
    <x:row r="33" ht="42" customHeight="1">
      <x:c r="A33" s="2" t="str">
        <x:v>B09</x:v>
      </x:c>
      <x:c r="B33" s="29" t="str">
        <x:v>Резервне живлення 5.12 кВт·год</x:v>
      </x:c>
      <x:c r="C33" s="26" t="n">
        <x:v>1</x:v>
      </x:c>
      <x:c r="D33" s="23" t="n">
        <x:f>IF(H33=1,$C$4,1)</x:f>
        <x:v>1</x:v>
      </x:c>
      <x:c r="E33" s="24" t="n">
        <x:v>2200</x:v>
      </x:c>
      <x:c r="F33" s="25" t="n">
        <x:f>ROUND(PRODUCT(C33:E33),2)</x:f>
        <x:v>2200</x:v>
      </x:c>
      <x:c r="G33" s="26" t="n">
        <x:v>0</x:v>
      </x:c>
      <x:c r="H33" s="26" t="n">
        <x:v>0</x:v>
      </x:c>
      <x:c r="I33" s="30" t="str">
        <x:v>Обладнання та запуск</x:v>
      </x:c>
      <x:c r="J33" s="2"/>
      <x:c r="K33" s="31" t="str">
        <x:v>одноразово; деталі — аркуш «Джерела», рядок 12.</x:v>
      </x:c>
      <x:c r="L33" s="31" t="str">
        <x:v>S11</x:v>
      </x:c>
    </x:row>
    <x:row r="34" ht="42" customHeight="1">
      <x:c r="A34" s="2" t="str">
        <x:v>B10</x:v>
      </x:c>
      <x:c r="B34" s="29" t="str">
        <x:v>Підготовка класу: ліміт</x:v>
      </x:c>
      <x:c r="C34" s="26" t="n">
        <x:v>1</x:v>
      </x:c>
      <x:c r="D34" s="23" t="n">
        <x:f>IF(H34=1,$C$4,1)</x:f>
        <x:v>1</x:v>
      </x:c>
      <x:c r="E34" s="24" t="n">
        <x:v>800</x:v>
      </x:c>
      <x:c r="F34" s="25" t="n">
        <x:f>ROUND(PRODUCT(C34:E34),2)</x:f>
        <x:v>800</x:v>
      </x:c>
      <x:c r="G34" s="26" t="n">
        <x:v>0</x:v>
      </x:c>
      <x:c r="H34" s="26" t="n">
        <x:v>0</x:v>
      </x:c>
      <x:c r="I34" s="30" t="str">
        <x:v>Обладнання та запуск</x:v>
      </x:c>
      <x:c r="J34" s="2"/>
      <x:c r="K34" s="31" t="str">
        <x:v>оцінка; деталі — аркуш «Джерела», рядок 13.</x:v>
      </x:c>
      <x:c r="L34" s="31" t="str">
        <x:v>Кошторисна оцінка; потрібна пропозиція постачальника.</x:v>
      </x:c>
    </x:row>
    <x:row r="35" ht="42" customHeight="1">
      <x:c r="A35" s="2" t="str">
        <x:v>B11</x:v>
      </x:c>
      <x:c r="B35" s="29" t="str">
        <x:v>Поворотний депозит оренди</x:v>
      </x:c>
      <x:c r="C35" s="26" t="n">
        <x:v>1</x:v>
      </x:c>
      <x:c r="D35" s="23" t="n">
        <x:f>IF(H35=1,$C$4,1)</x:f>
        <x:v>1</x:v>
      </x:c>
      <x:c r="E35" s="24" t="n">
        <x:v>300</x:v>
      </x:c>
      <x:c r="F35" s="25" t="n">
        <x:f>ROUND(PRODUCT(C35:E35),2)</x:f>
        <x:v>300</x:v>
      </x:c>
      <x:c r="G35" s="26" t="n">
        <x:v>0</x:v>
      </x:c>
      <x:c r="H35" s="26" t="n">
        <x:v>0</x:v>
      </x:c>
      <x:c r="I35" s="30" t="str">
        <x:v>Обладнання та запуск</x:v>
      </x:c>
      <x:c r="J35" s="2"/>
      <x:c r="K35" s="31" t="str">
        <x:v>депозит; деталі — аркуш «Джерела», рядок 14.</x:v>
      </x:c>
      <x:c r="L35" s="31" t="str">
        <x:v>S12</x:v>
      </x:c>
    </x:row>
    <x:row r="36" ht="42" customHeight="1">
      <x:c r="A36" s="2" t="str">
        <x:v>B12</x:v>
      </x:c>
      <x:c r="B36" s="29" t="str">
        <x:v>Менеджер: повна вартість</x:v>
      </x:c>
      <x:c r="C36" s="26" t="n">
        <x:v>1</x:v>
      </x:c>
      <x:c r="D36" s="23" t="n">
        <x:f>IF(H36=1,$C$4,1)</x:f>
        <x:v>4</x:v>
      </x:c>
      <x:c r="E36" s="24" t="n">
        <x:v>1400</x:v>
      </x:c>
      <x:c r="F36" s="25" t="n">
        <x:f>ROUND(PRODUCT(C36:E36),2)</x:f>
        <x:v>5600</x:v>
      </x:c>
      <x:c r="G36" s="26" t="n">
        <x:v>0</x:v>
      </x:c>
      <x:c r="H36" s="26" t="n">
        <x:v>1</x:v>
      </x:c>
      <x:c r="I36" s="30" t="str">
        <x:v>Команда та приміщення</x:v>
      </x:c>
      <x:c r="J36" s="2"/>
      <x:c r="K36" s="31" t="str">
        <x:v>щомісяця; деталі — аркуш «Джерела», рядок 15.</x:v>
      </x:c>
      <x:c r="L36" s="31" t="str">
        <x:v>S13</x:v>
      </x:c>
    </x:row>
    <x:row r="37" ht="42" customHeight="1">
      <x:c r="A37" s="2" t="str">
        <x:v>B13</x:v>
      </x:c>
      <x:c r="B37" s="29" t="str">
        <x:v>Викладач: повна вартість</x:v>
      </x:c>
      <x:c r="C37" s="26" t="n">
        <x:v>1</x:v>
      </x:c>
      <x:c r="D37" s="23" t="n">
        <x:f>IF(H37=1,$C$4,1)</x:f>
        <x:v>4</x:v>
      </x:c>
      <x:c r="E37" s="24" t="n">
        <x:v>1200</x:v>
      </x:c>
      <x:c r="F37" s="25" t="n">
        <x:f>ROUND(PRODUCT(C37:E37),2)</x:f>
        <x:v>4800</x:v>
      </x:c>
      <x:c r="G37" s="26" t="n">
        <x:v>0</x:v>
      </x:c>
      <x:c r="H37" s="26" t="n">
        <x:v>1</x:v>
      </x:c>
      <x:c r="I37" s="30" t="str">
        <x:v>Команда та приміщення</x:v>
      </x:c>
      <x:c r="J37" s="2"/>
      <x:c r="K37" s="31" t="str">
        <x:v>щомісяця; деталі — аркуш «Джерела», рядок 16.</x:v>
      </x:c>
      <x:c r="L37" s="31" t="str">
        <x:v>S14</x:v>
      </x:c>
    </x:row>
    <x:row r="38" ht="42" customHeight="1">
      <x:c r="A38" s="2" t="str">
        <x:v>B14</x:v>
      </x:c>
      <x:c r="B38" s="29" t="str">
        <x:v>Оренда класу</x:v>
      </x:c>
      <x:c r="C38" s="26" t="n">
        <x:v>1</x:v>
      </x:c>
      <x:c r="D38" s="23" t="n">
        <x:f>IF(H38=1,$C$4,1)</x:f>
        <x:v>4</x:v>
      </x:c>
      <x:c r="E38" s="24" t="n">
        <x:v>300</x:v>
      </x:c>
      <x:c r="F38" s="25" t="n">
        <x:f>ROUND(PRODUCT(C38:E38),2)</x:f>
        <x:v>1200</x:v>
      </x:c>
      <x:c r="G38" s="26" t="n">
        <x:v>0</x:v>
      </x:c>
      <x:c r="H38" s="26" t="n">
        <x:v>1</x:v>
      </x:c>
      <x:c r="I38" s="30" t="str">
        <x:v>Команда та приміщення</x:v>
      </x:c>
      <x:c r="J38" s="2"/>
      <x:c r="K38" s="31" t="str">
        <x:v>щомісяця; деталі — аркуш «Джерела», рядок 17.</x:v>
      </x:c>
      <x:c r="L38" s="31" t="str">
        <x:v>S12</x:v>
      </x:c>
    </x:row>
    <x:row r="39" ht="42" customHeight="1">
      <x:c r="A39" s="2" t="str">
        <x:v>B15</x:v>
      </x:c>
      <x:c r="B39" s="29" t="str">
        <x:v>Комунальні послуги: ліміт</x:v>
      </x:c>
      <x:c r="C39" s="26" t="n">
        <x:v>1</x:v>
      </x:c>
      <x:c r="D39" s="23" t="n">
        <x:f>IF(H39=1,$C$4,1)</x:f>
        <x:v>4</x:v>
      </x:c>
      <x:c r="E39" s="24" t="n">
        <x:v>150</x:v>
      </x:c>
      <x:c r="F39" s="25" t="n">
        <x:f>ROUND(PRODUCT(C39:E39),2)</x:f>
        <x:v>600</x:v>
      </x:c>
      <x:c r="G39" s="26" t="n">
        <x:v>0</x:v>
      </x:c>
      <x:c r="H39" s="26" t="n">
        <x:v>1</x:v>
      </x:c>
      <x:c r="I39" s="30" t="str">
        <x:v>Команда та приміщення</x:v>
      </x:c>
      <x:c r="J39" s="2"/>
      <x:c r="K39" s="31" t="str">
        <x:v>оцінка; деталі — аркуш «Джерела», рядок 18.</x:v>
      </x:c>
      <x:c r="L39" s="31" t="str">
        <x:v>Кошторисна оцінка; потрібна пропозиція постачальника.</x:v>
      </x:c>
    </x:row>
    <x:row r="40" ht="42" customHeight="1">
      <x:c r="A40" s="2" t="str">
        <x:v>B16</x:v>
      </x:c>
      <x:c r="B40" s="29" t="str">
        <x:v>Інтернет: основний і резервний</x:v>
      </x:c>
      <x:c r="C40" s="26" t="n">
        <x:v>1</x:v>
      </x:c>
      <x:c r="D40" s="23" t="n">
        <x:f>IF(H40=1,$C$4,1)</x:f>
        <x:v>4</x:v>
      </x:c>
      <x:c r="E40" s="24" t="n">
        <x:v>40</x:v>
      </x:c>
      <x:c r="F40" s="25" t="n">
        <x:f>ROUND(PRODUCT(C40:E40),2)</x:f>
        <x:v>160</x:v>
      </x:c>
      <x:c r="G40" s="26" t="n">
        <x:v>0</x:v>
      </x:c>
      <x:c r="H40" s="26" t="n">
        <x:v>1</x:v>
      </x:c>
      <x:c r="I40" s="30" t="str">
        <x:v>Команда та приміщення</x:v>
      </x:c>
      <x:c r="J40" s="2"/>
      <x:c r="K40" s="31" t="str">
        <x:v>щомісяця; деталі — аркуш «Джерела», рядок 19.</x:v>
      </x:c>
      <x:c r="L40" s="31" t="str">
        <x:v>S15</x:v>
      </x:c>
    </x:row>
    <x:row r="41" ht="42" customHeight="1">
      <x:c r="A41" s="2" t="str">
        <x:v>B17</x:v>
      </x:c>
      <x:c r="B41" s="29" t="str">
        <x:v>Бухгалтерія й техпідтримка</x:v>
      </x:c>
      <x:c r="C41" s="26" t="n">
        <x:v>1</x:v>
      </x:c>
      <x:c r="D41" s="23" t="n">
        <x:f>IF(H41=1,$C$4,1)</x:f>
        <x:v>4</x:v>
      </x:c>
      <x:c r="E41" s="24" t="n">
        <x:v>150</x:v>
      </x:c>
      <x:c r="F41" s="25" t="n">
        <x:f>ROUND(PRODUCT(C41:E41),2)</x:f>
        <x:v>600</x:v>
      </x:c>
      <x:c r="G41" s="26" t="n">
        <x:v>0</x:v>
      </x:c>
      <x:c r="H41" s="26" t="n">
        <x:v>1</x:v>
      </x:c>
      <x:c r="I41" s="30" t="str">
        <x:v>Команда та приміщення</x:v>
      </x:c>
      <x:c r="J41" s="2"/>
      <x:c r="K41" s="31" t="str">
        <x:v>оцінка; деталі — аркуш «Джерела», рядок 20.</x:v>
      </x:c>
      <x:c r="L41" s="31" t="str">
        <x:v>Кошторисна оцінка; потрібна пропозиція постачальника.</x:v>
      </x:c>
    </x:row>
    <x:row r="42" ht="42" customHeight="1">
      <x:c r="A42" s="2" t="str">
        <x:v>B18</x:v>
      </x:c>
      <x:c r="B42" s="29" t="str">
        <x:v>ChatGPT Plus / Codex</x:v>
      </x:c>
      <x:c r="C42" s="22" t="n">
        <x:f>$C$5+1</x:f>
        <x:v>11</x:v>
      </x:c>
      <x:c r="D42" s="23" t="n">
        <x:f>IF(H42=1,$C$4,1)</x:f>
        <x:v>4</x:v>
      </x:c>
      <x:c r="E42" s="24" t="n">
        <x:v>20</x:v>
      </x:c>
      <x:c r="F42" s="25" t="n">
        <x:f>ROUND(PRODUCT(C42:E42),2)</x:f>
        <x:v>880</x:v>
      </x:c>
      <x:c r="G42" s="26" t="n">
        <x:v>1</x:v>
      </x:c>
      <x:c r="H42" s="26" t="n">
        <x:v>1</x:v>
      </x:c>
      <x:c r="I42" s="30" t="str">
        <x:v>ШІ, сервіси та хмара</x:v>
      </x:c>
      <x:c r="J42" s="2"/>
      <x:c r="K42" s="31" t="str">
        <x:v>щомісяця; деталі — аркуш «Джерела», рядок 21.</x:v>
      </x:c>
      <x:c r="L42" s="31" t="str">
        <x:v>S16</x:v>
      </x:c>
    </x:row>
    <x:row r="43" ht="42" customHeight="1">
      <x:c r="A43" s="2" t="str">
        <x:v>B19</x:v>
      </x:c>
      <x:c r="B43" s="29" t="str">
        <x:v>Claude Pro / Claude Code</x:v>
      </x:c>
      <x:c r="C43" s="22" t="n">
        <x:f>$C$5+1</x:f>
        <x:v>11</x:v>
      </x:c>
      <x:c r="D43" s="23" t="n">
        <x:f>IF(H43=1,$C$4,1)</x:f>
        <x:v>4</x:v>
      </x:c>
      <x:c r="E43" s="24" t="n">
        <x:v>20</x:v>
      </x:c>
      <x:c r="F43" s="25" t="n">
        <x:f>ROUND(PRODUCT(C43:E43),2)</x:f>
        <x:v>880</x:v>
      </x:c>
      <x:c r="G43" s="26" t="n">
        <x:v>1</x:v>
      </x:c>
      <x:c r="H43" s="26" t="n">
        <x:v>1</x:v>
      </x:c>
      <x:c r="I43" s="30" t="str">
        <x:v>ШІ, сервіси та хмара</x:v>
      </x:c>
      <x:c r="J43" s="2"/>
      <x:c r="K43" s="31" t="str">
        <x:v>щомісяця; деталі — аркуш «Джерела», рядок 22.</x:v>
      </x:c>
      <x:c r="L43" s="31" t="str">
        <x:v>S17</x:v>
      </x:c>
    </x:row>
    <x:row r="44" ht="42" customHeight="1">
      <x:c r="A44" s="2" t="str">
        <x:v>B20</x:v>
      </x:c>
      <x:c r="B44" s="29" t="str">
        <x:v>Google AI Pro / Antigravity</x:v>
      </x:c>
      <x:c r="C44" s="22" t="n">
        <x:f>$C$5+1</x:f>
        <x:v>11</x:v>
      </x:c>
      <x:c r="D44" s="23" t="n">
        <x:f>IF(H44=1,$C$4,1)</x:f>
        <x:v>4</x:v>
      </x:c>
      <x:c r="E44" s="24" t="n">
        <x:v>19.99</x:v>
      </x:c>
      <x:c r="F44" s="25" t="n">
        <x:f>ROUND(PRODUCT(C44:E44),2)</x:f>
        <x:v>879.56</x:v>
      </x:c>
      <x:c r="G44" s="26" t="n">
        <x:v>1</x:v>
      </x:c>
      <x:c r="H44" s="26" t="n">
        <x:v>1</x:v>
      </x:c>
      <x:c r="I44" s="30" t="str">
        <x:v>ШІ, сервіси та хмара</x:v>
      </x:c>
      <x:c r="J44" s="2"/>
      <x:c r="K44" s="31" t="str">
        <x:v>щомісяця; деталі — аркуш «Джерела», рядок 23.</x:v>
      </x:c>
      <x:c r="L44" s="31" t="str">
        <x:v>S18, S19</x:v>
      </x:c>
    </x:row>
    <x:row r="45" ht="42" customHeight="1">
      <x:c r="A45" s="2" t="str">
        <x:v>B21</x:v>
      </x:c>
      <x:c r="B45" s="29" t="str">
        <x:v>Canva Free + Clipchamp Free</x:v>
      </x:c>
      <x:c r="C45" s="22" t="n">
        <x:f>$C$5+1</x:f>
        <x:v>11</x:v>
      </x:c>
      <x:c r="D45" s="23" t="n">
        <x:f>IF(H45=1,$C$4,1)</x:f>
        <x:v>4</x:v>
      </x:c>
      <x:c r="E45" s="24" t="n">
        <x:v>0</x:v>
      </x:c>
      <x:c r="F45" s="25" t="n">
        <x:f>ROUND(PRODUCT(C45:E45),2)</x:f>
        <x:v>0</x:v>
      </x:c>
      <x:c r="G45" s="26" t="n">
        <x:v>0</x:v>
      </x:c>
      <x:c r="H45" s="26" t="n">
        <x:v>1</x:v>
      </x:c>
      <x:c r="I45" s="30" t="str">
        <x:v>ШІ, сервіси та хмара</x:v>
      </x:c>
      <x:c r="J45" s="2"/>
      <x:c r="K45" s="31" t="str">
        <x:v>безплатно; деталі — аркуш «Джерела», рядок 24.</x:v>
      </x:c>
      <x:c r="L45" s="31" t="str">
        <x:v>S20, S32</x:v>
      </x:c>
    </x:row>
    <x:row r="46" ht="42" customHeight="1">
      <x:c r="A46" s="2" t="str">
        <x:v>B22</x:v>
      </x:c>
      <x:c r="B46" s="29" t="str">
        <x:v>Google Workspace Starter</x:v>
      </x:c>
      <x:c r="C46" s="22" t="n">
        <x:f>$C$5+2</x:f>
        <x:v>12</x:v>
      </x:c>
      <x:c r="D46" s="23" t="n">
        <x:f>IF(H46=1,$C$4,1)</x:f>
        <x:v>4</x:v>
      </x:c>
      <x:c r="E46" s="24" t="n">
        <x:v>8.4</x:v>
      </x:c>
      <x:c r="F46" s="25" t="n">
        <x:f>ROUND(PRODUCT(C46:E46),2)</x:f>
        <x:v>403.2</x:v>
      </x:c>
      <x:c r="G46" s="26" t="n">
        <x:v>1</x:v>
      </x:c>
      <x:c r="H46" s="26" t="n">
        <x:v>1</x:v>
      </x:c>
      <x:c r="I46" s="30" t="str">
        <x:v>ШІ, сервіси та хмара</x:v>
      </x:c>
      <x:c r="J46" s="2"/>
      <x:c r="K46" s="31" t="str">
        <x:v>щомісяця; деталі — аркуш «Джерела», рядок 25.</x:v>
      </x:c>
      <x:c r="L46" s="31" t="str">
        <x:v>S21</x:v>
      </x:c>
    </x:row>
    <x:row r="47" ht="42" customHeight="1">
      <x:c r="A47" s="2" t="str">
        <x:v>B23</x:v>
      </x:c>
      <x:c r="B47" s="29" t="str">
        <x:v>VPS: 2 vCPU, RAM 4 GiB</x:v>
      </x:c>
      <x:c r="C47" s="26" t="n">
        <x:v>1</x:v>
      </x:c>
      <x:c r="D47" s="23" t="n">
        <x:f>IF(H47=1,$C$4,1)</x:f>
        <x:v>4</x:v>
      </x:c>
      <x:c r="E47" s="24" t="n">
        <x:v>24</x:v>
      </x:c>
      <x:c r="F47" s="25" t="n">
        <x:f>ROUND(PRODUCT(C47:E47),2)</x:f>
        <x:v>96</x:v>
      </x:c>
      <x:c r="G47" s="26" t="n">
        <x:v>1</x:v>
      </x:c>
      <x:c r="H47" s="26" t="n">
        <x:v>1</x:v>
      </x:c>
      <x:c r="I47" s="30" t="str">
        <x:v>ШІ, сервіси та хмара</x:v>
      </x:c>
      <x:c r="J47" s="2"/>
      <x:c r="K47" s="31" t="str">
        <x:v>щомісяця; деталі — аркуш «Джерела», рядок 26.</x:v>
      </x:c>
      <x:c r="L47" s="31" t="str">
        <x:v>S22</x:v>
      </x:c>
    </x:row>
    <x:row r="48" ht="42" customHeight="1">
      <x:c r="A48" s="2" t="str">
        <x:v>B24</x:v>
      </x:c>
      <x:c r="B48" s="29" t="str">
        <x:v>Статичний хостинг Pages</x:v>
      </x:c>
      <x:c r="C48" s="26" t="n">
        <x:v>1</x:v>
      </x:c>
      <x:c r="D48" s="23" t="n">
        <x:f>IF(H48=1,$C$4,1)</x:f>
        <x:v>4</x:v>
      </x:c>
      <x:c r="E48" s="24" t="n">
        <x:v>0</x:v>
      </x:c>
      <x:c r="F48" s="25" t="n">
        <x:f>ROUND(PRODUCT(C48:E48),2)</x:f>
        <x:v>0</x:v>
      </x:c>
      <x:c r="G48" s="26" t="n">
        <x:v>0</x:v>
      </x:c>
      <x:c r="H48" s="26" t="n">
        <x:v>1</x:v>
      </x:c>
      <x:c r="I48" s="30" t="str">
        <x:v>ШІ, сервіси та хмара</x:v>
      </x:c>
      <x:c r="J48" s="2"/>
      <x:c r="K48" s="31" t="str">
        <x:v>безплатно; деталі — аркуш «Джерела», рядок 27.</x:v>
      </x:c>
      <x:c r="L48" s="31" t="str">
        <x:v>S23</x:v>
      </x:c>
    </x:row>
    <x:row r="49" ht="42" customHeight="1">
      <x:c r="A49" s="2" t="str">
        <x:v>B25</x:v>
      </x:c>
      <x:c r="B49" s="29" t="str">
        <x:v>Резервні копії: Spaces 250 GiB</x:v>
      </x:c>
      <x:c r="C49" s="26" t="n">
        <x:v>1</x:v>
      </x:c>
      <x:c r="D49" s="23" t="n">
        <x:f>IF(H49=1,$C$4,1)</x:f>
        <x:v>4</x:v>
      </x:c>
      <x:c r="E49" s="24" t="n">
        <x:v>5</x:v>
      </x:c>
      <x:c r="F49" s="25" t="n">
        <x:f>ROUND(PRODUCT(C49:E49),2)</x:f>
        <x:v>20</x:v>
      </x:c>
      <x:c r="G49" s="26" t="n">
        <x:v>1</x:v>
      </x:c>
      <x:c r="H49" s="26" t="n">
        <x:v>1</x:v>
      </x:c>
      <x:c r="I49" s="30" t="str">
        <x:v>ШІ, сервіси та хмара</x:v>
      </x:c>
      <x:c r="J49" s="2"/>
      <x:c r="K49" s="31" t="str">
        <x:v>щомісяця; деталі — аркуш «Джерела», рядок 28.</x:v>
      </x:c>
      <x:c r="L49" s="31" t="str">
        <x:v>S24</x:v>
      </x:c>
    </x:row>
    <x:row r="50" ht="42" customHeight="1">
      <x:c r="A50" s="2" t="str">
        <x:v>B26</x:v>
      </x:c>
      <x:c r="B50" s="29" t="str">
        <x:v>Домен школи .com.ua</x:v>
      </x:c>
      <x:c r="C50" s="26" t="n">
        <x:v>1</x:v>
      </x:c>
      <x:c r="D50" s="23" t="n">
        <x:f>IF(H50=1,$C$4,1)</x:f>
        <x:v>1</x:v>
      </x:c>
      <x:c r="E50" s="24" t="n">
        <x:v>16</x:v>
      </x:c>
      <x:c r="F50" s="25" t="n">
        <x:f>ROUND(PRODUCT(C50:E50),2)</x:f>
        <x:v>16</x:v>
      </x:c>
      <x:c r="G50" s="26" t="n">
        <x:v>0</x:v>
      </x:c>
      <x:c r="H50" s="26" t="n">
        <x:v>0</x:v>
      </x:c>
      <x:c r="I50" s="30" t="str">
        <x:v>Ліцензії та практикум</x:v>
      </x:c>
      <x:c r="J50" s="2"/>
      <x:c r="K50" s="31" t="str">
        <x:v>щороку; деталі — аркуш «Джерела», рядок 29.</x:v>
      </x:c>
      <x:c r="L50" s="31" t="str">
        <x:v>S25</x:v>
      </x:c>
    </x:row>
    <x:row r="51" ht="42" customHeight="1">
      <x:c r="A51" s="2" t="str">
        <x:v>B27</x:v>
      </x:c>
      <x:c r="B51" s="29" t="str">
        <x:v>API: ліміт на весь пілот</x:v>
      </x:c>
      <x:c r="C51" s="26" t="n">
        <x:v>1</x:v>
      </x:c>
      <x:c r="D51" s="23" t="n">
        <x:f>IF(H51=1,$C$4,1)</x:f>
        <x:v>1</x:v>
      </x:c>
      <x:c r="E51" s="24" t="n">
        <x:v>100</x:v>
      </x:c>
      <x:c r="F51" s="25" t="n">
        <x:f>ROUND(PRODUCT(C51:E51),2)</x:f>
        <x:v>100</x:v>
      </x:c>
      <x:c r="G51" s="26" t="n">
        <x:v>1</x:v>
      </x:c>
      <x:c r="H51" s="26" t="n">
        <x:v>0</x:v>
      </x:c>
      <x:c r="I51" s="30" t="str">
        <x:v>ШІ, сервіси та хмара</x:v>
      </x:c>
      <x:c r="J51" s="2"/>
      <x:c r="K51" s="31" t="str">
        <x:v>ліміт; деталі — аркуш «Джерела», рядок 30.</x:v>
      </x:c>
      <x:c r="L51" s="31" t="str">
        <x:v>Кошторисна оцінка; потрібна пропозиція постачальника.</x:v>
      </x:c>
    </x:row>
    <x:row r="52" ht="42" customHeight="1">
      <x:c r="A52" s="2" t="str">
        <x:v>B28</x:v>
      </x:c>
      <x:c r="B52" s="29" t="str">
        <x:v>Windows 11 Home FPP</x:v>
      </x:c>
      <x:c r="C52" s="22" t="n">
        <x:f>$C$5+2</x:f>
        <x:v>12</x:v>
      </x:c>
      <x:c r="D52" s="23" t="n">
        <x:f>IF(H52=1,$C$4,1)</x:f>
        <x:v>1</x:v>
      </x:c>
      <x:c r="E52" s="24" t="n">
        <x:v>210</x:v>
      </x:c>
      <x:c r="F52" s="25" t="n">
        <x:f>ROUND(PRODUCT(C52:E52),2)</x:f>
        <x:v>2520</x:v>
      </x:c>
      <x:c r="G52" s="26" t="n">
        <x:v>0</x:v>
      </x:c>
      <x:c r="H52" s="26" t="n">
        <x:v>0</x:v>
      </x:c>
      <x:c r="I52" s="30" t="str">
        <x:v>Ліцензії та практикум</x:v>
      </x:c>
      <x:c r="J52" s="2"/>
      <x:c r="K52" s="31" t="str">
        <x:v>одноразово; деталі — аркуш «Джерела», рядок 31.</x:v>
      </x:c>
      <x:c r="L52" s="31" t="str">
        <x:v>S26</x:v>
      </x:c>
    </x:row>
    <x:row r="53" ht="42" customHeight="1">
      <x:c r="A53" s="2" t="str">
        <x:v>B29</x:v>
      </x:c>
      <x:c r="B53" s="29" t="str">
        <x:v>Apple Developer Program</x:v>
      </x:c>
      <x:c r="C53" s="26" t="n">
        <x:v>1</x:v>
      </x:c>
      <x:c r="D53" s="23" t="n">
        <x:f>IF(H53=1,$C$4,1)</x:f>
        <x:v>1</x:v>
      </x:c>
      <x:c r="E53" s="24" t="n">
        <x:v>99</x:v>
      </x:c>
      <x:c r="F53" s="25" t="n">
        <x:f>ROUND(PRODUCT(C53:E53),2)</x:f>
        <x:v>99</x:v>
      </x:c>
      <x:c r="G53" s="26" t="n">
        <x:v>1</x:v>
      </x:c>
      <x:c r="H53" s="26" t="n">
        <x:v>0</x:v>
      </x:c>
      <x:c r="I53" s="30" t="str">
        <x:v>Ліцензії та практикум</x:v>
      </x:c>
      <x:c r="J53" s="2"/>
      <x:c r="K53" s="31" t="str">
        <x:v>щороку; деталі — аркуш «Джерела», рядок 32.</x:v>
      </x:c>
      <x:c r="L53" s="31" t="str">
        <x:v>S27</x:v>
      </x:c>
    </x:row>
    <x:row r="54" ht="42" customHeight="1">
      <x:c r="A54" s="2" t="str">
        <x:v>B30</x:v>
      </x:c>
      <x:c r="B54" s="29" t="str">
        <x:v>Google Play Console</x:v>
      </x:c>
      <x:c r="C54" s="26" t="n">
        <x:v>1</x:v>
      </x:c>
      <x:c r="D54" s="23" t="n">
        <x:f>IF(H54=1,$C$4,1)</x:f>
        <x:v>1</x:v>
      </x:c>
      <x:c r="E54" s="24" t="n">
        <x:v>25</x:v>
      </x:c>
      <x:c r="F54" s="25" t="n">
        <x:f>ROUND(PRODUCT(C54:E54),2)</x:f>
        <x:v>25</x:v>
      </x:c>
      <x:c r="G54" s="26" t="n">
        <x:v>1</x:v>
      </x:c>
      <x:c r="H54" s="26" t="n">
        <x:v>0</x:v>
      </x:c>
      <x:c r="I54" s="30" t="str">
        <x:v>Ліцензії та практикум</x:v>
      </x:c>
      <x:c r="J54" s="2"/>
      <x:c r="K54" s="31" t="str">
        <x:v>одноразово; деталі — аркуш «Джерела», рядок 33.</x:v>
      </x:c>
      <x:c r="L54" s="31" t="str">
        <x:v>S28</x:v>
      </x:c>
    </x:row>
    <x:row r="55" ht="42" customHeight="1">
      <x:c r="A55" s="2" t="str">
        <x:v>B31</x:v>
      </x:c>
      <x:c r="B55" s="29" t="str">
        <x:v>Mac у хмарі для викладача</x:v>
      </x:c>
      <x:c r="C55" s="26" t="n">
        <x:v>1</x:v>
      </x:c>
      <x:c r="D55" s="23" t="n">
        <x:f>IF(H55=1,$C$4,1)</x:f>
        <x:v>4</x:v>
      </x:c>
      <x:c r="E55" s="24" t="n">
        <x:v>30</x:v>
      </x:c>
      <x:c r="F55" s="25" t="n">
        <x:f>ROUND(PRODUCT(C55:E55),2)</x:f>
        <x:v>120</x:v>
      </x:c>
      <x:c r="G55" s="26" t="n">
        <x:v>1</x:v>
      </x:c>
      <x:c r="H55" s="26" t="n">
        <x:v>1</x:v>
      </x:c>
      <x:c r="I55" s="30" t="str">
        <x:v>Ліцензії та практикум</x:v>
      </x:c>
      <x:c r="J55" s="2"/>
      <x:c r="K55" s="31" t="str">
        <x:v>щомісяця; деталі — аркуш «Джерела», рядок 34.</x:v>
      </x:c>
      <x:c r="L55" s="31" t="str">
        <x:v>S29</x:v>
      </x:c>
    </x:row>
    <x:row r="56" ht="42" customHeight="1">
      <x:c r="A56" s="36" t="str">
        <x:v>B32</x:v>
      </x:c>
      <x:c r="B56" s="37" t="str">
        <x:v>Тестові Android та iPhone</x:v>
      </x:c>
      <x:c r="C56" s="38" t="n">
        <x:v>1</x:v>
      </x:c>
      <x:c r="D56" s="39" t="n">
        <x:f>IF(H56=1,$C$4,1)</x:f>
        <x:v>1</x:v>
      </x:c>
      <x:c r="E56" s="40" t="n">
        <x:v>500</x:v>
      </x:c>
      <x:c r="F56" s="41" t="n">
        <x:f>ROUND(PRODUCT(C56:E56),2)</x:f>
        <x:v>500</x:v>
      </x:c>
      <x:c r="G56" s="38" t="n">
        <x:v>0</x:v>
      </x:c>
      <x:c r="H56" s="38" t="n">
        <x:v>0</x:v>
      </x:c>
      <x:c r="I56" s="42" t="str">
        <x:v>Обладнання та запуск</x:v>
      </x:c>
      <x:c r="J56" s="2"/>
      <x:c r="K56" s="31" t="str">
        <x:v>одноразово; деталі — аркуш «Джерела», рядок 35.</x:v>
      </x:c>
      <x:c r="L56" s="31" t="str">
        <x:v>S30, S31</x:v>
      </x:c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23" customHeight="1">
      <x:c r="A58" s="2"/>
      <x:c r="B58" s="2" t="str">
        <x:v>У колонках G та H: 1 = так; 0 = ні. Безплатні тарифи позначені нульовою ціною.</x:v>
      </x:c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23" customHeight="1">
      <x:c r="A59" s="2"/>
      <x:c r="B59" s="2" t="str">
        <x:v>Джерело курсу: https://minfin.com.ua/currency/nbu/e/ (публікація курсу НБУ, 01.11.2026).</x:v>
      </x:c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23" customHeight="1">
      <x:c r="A60" s="2"/>
      <x:c r="B60" s="2" t="str">
        <x:v>Повні умови: Кошторис_USD_джерела_та_припущення.md у цій папці.</x:v>
      </x:c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23" customHeight="1">
      <x:c r="A61" s="2"/>
      <x:c r="B61" s="2" t="str">
        <x:v>Ліміти на персонал, клас і супровід — оцінки. Адреса, договори та суми ще не погоджені.</x:v>
      </x:c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23" customHeight="1">
      <x:c r="A62" s="2"/>
      <x:c r="B62" s="2" t="str">
        <x:v>У презентацію включено додатковий практикум Apple / Google Play / Mac: $244 до резервів.</x:v>
      </x:c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</x:sheetData>
  <x:dataValidations count="2">
    <x:dataValidation type="whole" operator="between" sqref="C4:C5">
      <x:formula1>1</x:formula1>
      <x:formula2>1000</x:formula2>
    </x:dataValidation>
    <x:dataValidation type="whole" operator="between" sqref="G25:H56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6D76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8.130000114440918" hidden="0" customWidth="1"/>
    <x:col min="2" max="2" width="41.25" hidden="0" customWidth="1"/>
    <x:col min="3" max="3" width="81.25" hidden="0" customWidth="1"/>
    <x:col min="4" max="4" width="112.5" hidden="0" customWidth="1"/>
    <x:col min="5" max="5" width="16.25" hidden="0" customWidth="1"/>
  </x:cols>
  <x:sheetData>
    <x:row r="1" ht="36" customHeight="1">
      <x:c r="A1" s="1"/>
      <x:c r="B1" s="43" t="str">
        <x:v>КОД ОПОРУ — джерела й припущення кошторису</x:v>
      </x:c>
      <x:c r="C1" s="1"/>
      <x:c r="D1" s="1"/>
      <x:c r="E1" s="1"/>
    </x:row>
    <x:row r="2">
      <x:c r="A2" s="1"/>
      <x:c r="B2" s="1"/>
      <x:c r="C2" s="1"/>
      <x:c r="D2" s="1"/>
      <x:c r="E2" s="1"/>
    </x:row>
    <x:row r="3" ht="30" customHeight="1">
      <x:c r="A3" s="45" t="str">
        <x:v>ID</x:v>
      </x:c>
      <x:c r="B3" s="45" t="str">
        <x:v>Стаття</x:v>
      </x:c>
      <x:c r="C3" s="45" t="str">
        <x:v>Пояснення та перевірена ціна</x:v>
      </x:c>
      <x:c r="D3" s="45" t="str">
        <x:v>Посилання</x:v>
      </x:c>
      <x:c r="E3" s="45" t="str">
        <x:v>Перевірено</x:v>
      </x:c>
    </x:row>
    <x:row r="4" ht="60" customHeight="1">
      <x:c r="A4" s="47" t="str">
        <x:v>B01</x:v>
      </x:c>
      <x:c r="B4" s="47" t="str">
        <x:v>ПК Intel i5 / 16 GB / SSD 512</x:v>
      </x:c>
      <x:c r="C4" s="47" t="str">
        <x:v>Системний блок без монітора й ОС. Ліміт до $500 за системний блок дотримано.
S02: 19178 UAH</x:v>
      </x:c>
      <x:c r="D4" s="47" t="str">
        <x:v>S02: https://kvanto.com.ua/kompyuter-2e-10095/</x:v>
      </x:c>
      <x:c r="E4" s="47" t="str">
        <x:v>01.11.2026</x:v>
      </x:c>
    </x:row>
    <x:row r="5" ht="60" customHeight="1">
      <x:c r="A5" s="47" t="str">
        <x:v>B02</x:v>
      </x:c>
      <x:c r="B5" s="47" t="str">
        <x:v>Монітор 23.8″ IPS Full HD</x:v>
      </x:c>
      <x:c r="C5" s="47" t="str">
        <x:v>Окремо від ПК.
S03: 3799 UAH</x:v>
      </x:c>
      <x:c r="D5" s="47" t="str">
        <x:v>S03: https://comfy.ua/ua/monitor-philips-24e1n1100a-00.html</x:v>
      </x:c>
      <x:c r="E5" s="47" t="str">
        <x:v>01.11.2026</x:v>
      </x:c>
    </x:row>
    <x:row r="6" ht="60" customHeight="1">
      <x:c r="A6" s="47" t="str">
        <x:v>B03</x:v>
      </x:c>
      <x:c r="B6" s="47" t="str">
        <x:v>Клавіатура та миша</x:v>
      </x:c>
      <x:c r="C6" s="47" t="str">
        <x:v>Українська розкладка.
S04: 1149 UAH</x:v>
      </x:c>
      <x:c r="D6" s="47" t="str">
        <x:v>S04: https://uts.lviv.ua/page/prodazh-tehniki/category/3727</x:v>
      </x:c>
      <x:c r="E6" s="47" t="str">
        <x:v>01.11.2026</x:v>
      </x:c>
    </x:row>
    <x:row r="7" ht="65" customHeight="1">
      <x:c r="A7" s="47" t="str">
        <x:v>B04</x:v>
      </x:c>
      <x:c r="B7" s="47" t="str">
        <x:v>USB-гарнітура та вебкамера</x:v>
      </x:c>
      <x:c r="C7" s="47" t="str">
        <x:v>Комплект на одне місце; для дистанційних занять.
S05: 1399 UAH
S06: 2099 UAH</x:v>
      </x:c>
      <x:c r="D7" s="47" t="str">
        <x:v>S05: https://ek.ua/ua/LOGITECH-HD-WEBCAM-C270.htm
S06: https://ek.ua/ua/LOGITECH-H390.htm</x:v>
      </x:c>
      <x:c r="E7" s="47" t="str">
        <x:v>01.11.2026</x:v>
      </x:c>
    </x:row>
    <x:row r="8" ht="65" customHeight="1">
      <x:c r="A8" s="47" t="str">
        <x:v>B05</x:v>
      </x:c>
      <x:c r="B8" s="47" t="str">
        <x:v>Стіл і регульоване крісло</x:v>
      </x:c>
      <x:c r="C8" s="47" t="str">
        <x:v>2199 + 6297 UAH ≈$186.60; округлений ліміт $190. Доставку покриває загальний резерв.
S07: 2199 UAH
S08: 6297 UAH</x:v>
      </x:c>
      <x:c r="D8" s="47" t="str">
        <x:v>S07: https://cooldivan.com/stol-pismennyj-sp-497
S08: https://komfort-mebli.com.ua/vsi-mebli/ofisni-mebli/ofisni-krisla/ofisne-krislo-office-bez-pidlokitnykiv-nowy-styl</x:v>
      </x:c>
      <x:c r="E8" s="47" t="str">
        <x:v>01.11.2026</x:v>
      </x:c>
    </x:row>
    <x:row r="9" ht="155" customHeight="1">
      <x:c r="A9" s="47" t="str">
        <x:v>B06</x:v>
      </x:c>
      <x:c r="B9" s="47" t="str">
        <x:v>Службові місця команди</x:v>
      </x:c>
      <x:c r="C9" s="47" t="str">
        <x:v>Кожне: ПК, монітор, периферія, гарнітура/камера, стіл і крісло. ОС врахована лише в B28. Це не додаткові учнівські місця.
S02: 19178 UAH
S03: 3799 UAH
S04: 1149 UAH
S05: 1399 UAH
S06: 2099 UAH
S07: 2199 UAH
S08: 6297 UAH</x:v>
      </x:c>
      <x:c r="D9" s="47" t="str">
        <x:v>S02: https://kvanto.com.ua/kompyuter-2e-10095/
S03: https://comfy.ua/ua/monitor-philips-24e1n1100a-00.html
S04: https://uts.lviv.ua/page/prodazh-tehniki/category/3727
S05: https://ek.ua/ua/LOGITECH-HD-WEBCAM-C270.htm
S06: https://ek.ua/ua/LOGITECH-H390.htm
S07: https://cooldivan.com/stol-pismennyj-sp-497
S08: https://komfort-mebli.com.ua/vsi-mebli/ofisni-mebli/ofisni-krisla/ofisne-krislo-office-bez-pidlokitnykiv-nowy-styl</x:v>
      </x:c>
      <x:c r="E9" s="47" t="str">
        <x:v>01.11.2026</x:v>
      </x:c>
    </x:row>
    <x:row r="10" ht="60" customHeight="1">
      <x:c r="A10" s="47" t="str">
        <x:v>B07</x:v>
      </x:c>
      <x:c r="B10" s="47" t="str">
        <x:v>Екран 55″ та кріплення</x:v>
      </x:c>
      <x:c r="C10" s="47" t="str">
        <x:v>Плановий комплект на базі роздрібної ціни екрана.
S09: 23999 UAH</x:v>
      </x:c>
      <x:c r="D10" s="47" t="str">
        <x:v>S09: https://www.foxtrot.com.ua/uk/shop/led_televizory_tcl_diagonal-55.html</x:v>
      </x:c>
      <x:c r="E10" s="47" t="str">
        <x:v>01.11.2026</x:v>
      </x:c>
    </x:row>
    <x:row r="11" ht="65" customHeight="1">
      <x:c r="A11" s="47" t="str">
        <x:v>B08</x:v>
      </x:c>
      <x:c r="B11" s="47" t="str">
        <x:v>Мережа, кабелі, резервний модем</x:v>
      </x:c>
      <x:c r="C11" s="47" t="str">
        <x:v>Кошторисний комплект: Wi-Fi, 16-портовий комутатор, кабелі й модем; остаточний склад після огляду класу.
S10: 2899 UAH</x:v>
      </x:c>
      <x:c r="D11" s="47" t="str">
        <x:v>S10: https://ktc.ua/goods/marshrutizator_wi_fi_tp_link_archer_ax23.html</x:v>
      </x:c>
      <x:c r="E11" s="47" t="str">
        <x:v>01.11.2026</x:v>
      </x:c>
    </x:row>
    <x:row r="12" ht="65" customHeight="1">
      <x:c r="A12" s="47" t="str">
        <x:v>B09</x:v>
      </x:c>
      <x:c r="B12" s="47" t="str">
        <x:v>Резервне живлення 5.12 кВт·год</x:v>
      </x:c>
      <x:c r="C12" s="47" t="str">
        <x:v>Інвертор, батарея та монтаж. За умовних 1.0–1.5 кВт і корисних 80% енергії — близько 2.7–4.1 год; підтверджується виміром навантаження. Опалення не підключаємо.
S11: 84699 UAH</x:v>
      </x:c>
      <x:c r="D12" s="47" t="str">
        <x:v>S11: https://sungrid.com.ua/product/komplekt-rezervnogo-zhyvlennya-5-kvt-%C2%B7-512-kvt%C2%B7god-z-invertorom-deye/</x:v>
      </x:c>
      <x:c r="E12" s="47" t="str">
        <x:v>01.11.2026</x:v>
      </x:c>
    </x:row>
    <x:row r="13" ht="60" customHeight="1">
      <x:c r="A13" s="47" t="str">
        <x:v>B10</x:v>
      </x:c>
      <x:c r="B13" s="47" t="str">
        <x:v>Підготовка класу: ліміт</x:v>
      </x:c>
      <x:c r="C13" s="47" t="str">
        <x:v>Дрібні роботи, освітлення, організація доступу. Не кошторис капітального ремонту, пандуса або нового укриття; придатне приміщення обирають до договору.
</x:v>
      </x:c>
      <x:c r="D13" s="47" t="str">
        <x:v>Кошторисна оцінка; комерційної пропозиції ще немає.</x:v>
      </x:c>
      <x:c r="E13" s="47" t="str">
        <x:v>01.11.2026</x:v>
      </x:c>
    </x:row>
    <x:row r="14" ht="65" customHeight="1">
      <x:c r="A14" s="47" t="str">
        <x:v>B11</x:v>
      </x:c>
      <x:c r="B14" s="47" t="str">
        <x:v>Поворотний депозит оренди</x:v>
      </x:c>
      <x:c r="C14" s="47" t="str">
        <x:v>Один місяць оренди. Потреба в грошах, а не витрата P&amp;L. У розрахунку повернення до кінця пілота не припускаємо.
S12: 4000 UAH/місяць</x:v>
      </x:c>
      <x:c r="D14" s="47" t="str">
        <x:v>S12: https://premier.ua/ua/sdam-ofis-50-m2-vozle-metro-botanicheskiy-sad-12464890.html?from=bottom-rec</x:v>
      </x:c>
      <x:c r="E14" s="47" t="str">
        <x:v>01.11.2026</x:v>
      </x:c>
    </x:row>
    <x:row r="15" ht="65" customHeight="1">
      <x:c r="A15" s="47" t="str">
        <x:v>B12</x:v>
      </x:c>
      <x:c r="B15" s="47" t="str">
        <x:v>Менеджер: повна вартість</x:v>
      </x:c>
      <x:c r="C15" s="47" t="str">
        <x:v>Кошторисний ліміт договору, включно з належними нарахуваннями. Не чиста зарплата. Форма договору й завантаження ще не погоджені.
S13: 50000 UAH/місяць, медіана по Україні</x:v>
      </x:c>
      <x:c r="D15" s="47" t="str">
        <x:v>S13: https://www.work.ua/salary-PM/</x:v>
      </x:c>
      <x:c r="E15" s="47" t="str">
        <x:v>01.11.2026</x:v>
      </x:c>
    </x:row>
    <x:row r="16" ht="65" customHeight="1">
      <x:c r="A16" s="47" t="str">
        <x:v>B13</x:v>
      </x:c>
      <x:c r="B16" s="47" t="str">
        <x:v>Викладач: повна вартість</x:v>
      </x:c>
      <x:c r="C16" s="47" t="str">
        <x:v>Кошторисний ліміт з підготовкою, заняттями, консультаціями та перевіркою домашніх робіт; не цитата вакансії.
S14: 12000–30000 UAH/місяць</x:v>
      </x:c>
      <x:c r="D16" s="47" t="str">
        <x:v>S14: https://justschool.me/uk/vacancies</x:v>
      </x:c>
      <x:c r="E16" s="47" t="str">
        <x:v>01.11.2026</x:v>
      </x:c>
    </x:row>
    <x:row r="17" ht="65" customHeight="1">
      <x:c r="A17" s="47" t="str">
        <x:v>B14</x:v>
      </x:c>
      <x:c r="B17" s="47" t="str">
        <x:v>Оренда класу</x:v>
      </x:c>
      <x:c r="C17" s="47" t="str">
        <x:v>Бюджет для одного приміщення орієнтовно 50–70 м² у Харкові; доступність, санвузол, укриття й ціна потребують перевірки на місці.
S12: 4000 UAH/місяць</x:v>
      </x:c>
      <x:c r="D17" s="47" t="str">
        <x:v>S12: https://premier.ua/ua/sdam-ofis-50-m2-vozle-metro-botanicheskiy-sad-12464890.html?from=bottom-rec</x:v>
      </x:c>
      <x:c r="E17" s="47" t="str">
        <x:v>01.11.2026</x:v>
      </x:c>
    </x:row>
    <x:row r="18" ht="60" customHeight="1">
      <x:c r="A18" s="47" t="str">
        <x:v>B15</x:v>
      </x:c>
      <x:c r="B18" s="47" t="str">
        <x:v>Комунальні послуги: ліміт</x:v>
      </x:c>
      <x:c r="C18" s="47" t="str">
        <x:v>Плановий запас на електрику, тепло й воду. Без адреси та рахунків точна ринкова ціна невідома.
</x:v>
      </x:c>
      <x:c r="D18" s="47" t="str">
        <x:v>Кошторисна оцінка; комерційної пропозиції ще немає.</x:v>
      </x:c>
      <x:c r="E18" s="47" t="str">
        <x:v>01.11.2026</x:v>
      </x:c>
    </x:row>
    <x:row r="19" ht="65" customHeight="1">
      <x:c r="A19" s="47" t="str">
        <x:v>B16</x:v>
      </x:c>
      <x:c r="B19" s="47" t="str">
        <x:v>Інтернет: основний і резервний</x:v>
      </x:c>
      <x:c r="C19" s="47" t="str">
        <x:v>Сума за два канали разом, не ціна одного каналу. Технології й покриття перевіряють за адресою.
S15: Бізнес 500: 800 UAH/місяць</x:v>
      </x:c>
      <x:c r="D19" s="47" t="str">
        <x:v>S15: https://maxnet.ua/b2b/internet/</x:v>
      </x:c>
      <x:c r="E19" s="47" t="str">
        <x:v>01.11.2026</x:v>
      </x:c>
    </x:row>
    <x:row r="20" ht="60" customHeight="1">
      <x:c r="A20" s="47" t="str">
        <x:v>B17</x:v>
      </x:c>
      <x:c r="B20" s="47" t="str">
        <x:v>Бухгалтерія й техпідтримка</x:v>
      </x:c>
      <x:c r="C20" s="47" t="str">
        <x:v>Ліміт зовнішніх послуг, не додаткові штатні працівники; комерційну пропозицію ще не отримано.
</x:v>
      </x:c>
      <x:c r="D20" s="47" t="str">
        <x:v>Кошторисна оцінка; комерційної пропозиції ще немає.</x:v>
      </x:c>
      <x:c r="E20" s="47" t="str">
        <x:v>01.11.2026</x:v>
      </x:c>
    </x:row>
    <x:row r="21" ht="60" customHeight="1">
      <x:c r="A21" s="47" t="str">
        <x:v>B18</x:v>
      </x:c>
      <x:c r="B21" s="47" t="str">
        <x:v>ChatGPT Plus / Codex</x:v>
      </x:c>
      <x:c r="C21" s="47" t="str">
        <x:v>10 учнів і 1 викладач; окремі іменні акаунти.
S16: 20 USD/місяць</x:v>
      </x:c>
      <x:c r="D21" s="47" t="str">
        <x:v>S16: https://learn.chatgpt.com/docs/pricing?codex-pricing-plans=individual</x:v>
      </x:c>
      <x:c r="E21" s="47" t="str">
        <x:v>01.11.2026</x:v>
      </x:c>
    </x:row>
    <x:row r="22" ht="60" customHeight="1">
      <x:c r="A22" s="47" t="str">
        <x:v>B19</x:v>
      </x:c>
      <x:c r="B22" s="47" t="str">
        <x:v>Claude Pro / Claude Code</x:v>
      </x:c>
      <x:c r="C22" s="47" t="str">
        <x:v>10 учнів і 1 викладач; окремі іменні акаунти.
S17: 20 USD/місяць</x:v>
      </x:c>
      <x:c r="D22" s="47" t="str">
        <x:v>S17: https://claude.com/pricing</x:v>
      </x:c>
      <x:c r="E22" s="47" t="str">
        <x:v>01.11.2026</x:v>
      </x:c>
    </x:row>
    <x:row r="23" ht="80" customHeight="1">
      <x:c r="A23" s="47" t="str">
        <x:v>B20</x:v>
      </x:c>
      <x:c r="B23" s="47" t="str">
        <x:v>Google AI Pro / Antigravity</x:v>
      </x:c>
      <x:c r="C23" s="47" t="str">
        <x:v>10 учнів і 1 викладач; USD-орієнтир публічного тарифу США, без сімейного спільного доступу.
S18: 19.99 USD/місяць
S19: Antigravity у складі AI Pro</x:v>
      </x:c>
      <x:c r="D23" s="47" t="str">
        <x:v>S18: https://gemini.google/us/subscriptions/?hl=en
S19: https://one.google.com/about/google-ai-plans/</x:v>
      </x:c>
      <x:c r="E23" s="47" t="str">
        <x:v>01.11.2026</x:v>
      </x:c>
    </x:row>
    <x:row r="24" ht="80" customHeight="1">
      <x:c r="A24" s="47" t="str">
        <x:v>B21</x:v>
      </x:c>
      <x:c r="B24" s="47" t="str">
        <x:v>Canva Free + Clipchamp Free</x:v>
      </x:c>
      <x:c r="C24" s="47" t="str">
        <x:v>Ліцензійні безплатні тарифи. Базовий контент і 1080p; Pro-ефекти, преміальні стоки й 4K не включені.
S20: 0 USD
S32: 0 USD</x:v>
      </x:c>
      <x:c r="D24" s="47" t="str">
        <x:v>S20: https://clipchamp.com/en/pricing/
S32: https://www.canva.com/pricing/</x:v>
      </x:c>
      <x:c r="E24" s="47" t="str">
        <x:v>01.11.2026</x:v>
      </x:c>
    </x:row>
    <x:row r="25" ht="65" customHeight="1">
      <x:c r="A25" s="47" t="str">
        <x:v>B22</x:v>
      </x:c>
      <x:c r="B25" s="47" t="str">
        <x:v>Google Workspace Starter</x:v>
      </x:c>
      <x:c r="C25" s="47" t="str">
        <x:v>10 учнів + 2 працівники. Flexible Plan, без річного зобов’язання. Персональні AI Pro обліковуються окремо.
S21: 8.40 USD/користувача/місяць</x:v>
      </x:c>
      <x:c r="D25" s="47" t="str">
        <x:v>S21: https://knowledge.workspace.google.com/admin/billing/compare-flexible-and-annual-fixed-term-payment-plans</x:v>
      </x:c>
      <x:c r="E25" s="47" t="str">
        <x:v>01.11.2026</x:v>
      </x:c>
    </x:row>
    <x:row r="26" ht="60" customHeight="1">
      <x:c r="A26" s="47" t="str">
        <x:v>B23</x:v>
      </x:c>
      <x:c r="B26" s="47" t="str">
        <x:v>VPS: 2 vCPU, RAM 4 GiB</x:v>
      </x:c>
      <x:c r="C26" s="47" t="str">
        <x:v>Один спільний навчальний Linux VPS. Не 10 окремих серверів.
S22: 24 USD/місяць</x:v>
      </x:c>
      <x:c r="D26" s="47" t="str">
        <x:v>S22: https://www.digitalocean.com/pricing/droplets</x:v>
      </x:c>
      <x:c r="E26" s="47" t="str">
        <x:v>01.11.2026</x:v>
      </x:c>
    </x:row>
    <x:row r="27" ht="60" customHeight="1">
      <x:c r="A27" s="47" t="str">
        <x:v>B24</x:v>
      </x:c>
      <x:c r="B27" s="47" t="str">
        <x:v>Статичний хостинг Pages</x:v>
      </x:c>
      <x:c r="C27" s="47" t="str">
        <x:v>Сайти та PWA в межах Free; платні функції не використовуємо.
S23: 0 USD для статичного хостингу</x:v>
      </x:c>
      <x:c r="D27" s="47" t="str">
        <x:v>S23: https://developers.cloudflare.com/pages/functions/pricing/</x:v>
      </x:c>
      <x:c r="E27" s="47" t="str">
        <x:v>01.11.2026</x:v>
      </x:c>
    </x:row>
    <x:row r="28" ht="60" customHeight="1">
      <x:c r="A28" s="47" t="str">
        <x:v>B25</x:v>
      </x:c>
      <x:c r="B28" s="47" t="str">
        <x:v>Резервні копії: Spaces 250 GiB</x:v>
      </x:c>
      <x:c r="C28" s="47" t="str">
        <x:v>Окреме сховище резервних копій, не додаткова копія підписки Google Drive.
S24: 5 USD/місяць</x:v>
      </x:c>
      <x:c r="D28" s="47" t="str">
        <x:v>S24: https://www.digitalocean.com/pricing/spaces-object-storage</x:v>
      </x:c>
      <x:c r="E28" s="47" t="str">
        <x:v>01.11.2026</x:v>
      </x:c>
    </x:row>
    <x:row r="29" ht="60" customHeight="1">
      <x:c r="A29" s="47" t="str">
        <x:v>B26</x:v>
      </x:c>
      <x:c r="B29" s="47" t="str">
        <x:v>Домен школи .com.ua</x:v>
      </x:c>
      <x:c r="C29" s="47" t="str">
        <x:v>Одна річна реєстрація. Учнівські піддомени безплатні. Доступність назви не перевірялася.
S25: 716 UAH/рік за .com.ua</x:v>
      </x:c>
      <x:c r="D29" s="47" t="str">
        <x:v>S25: https://www.ukrnames.com/ukr/domains/prices.jsp</x:v>
      </x:c>
      <x:c r="E29" s="47" t="str">
        <x:v>01.11.2026</x:v>
      </x:c>
    </x:row>
    <x:row r="30" ht="60" customHeight="1">
      <x:c r="A30" s="47" t="str">
        <x:v>B27</x:v>
      </x:c>
      <x:c r="B30" s="47" t="str">
        <x:v>API: ліміт на весь пілот</x:v>
      </x:c>
      <x:c r="C30" s="47" t="str">
        <x:v>Встановлений школою бюджет, не тариф за токен і не обіцянка конкретного обсягу. Білінгові ліміти налаштовують до занять.
</x:v>
      </x:c>
      <x:c r="D30" s="47" t="str">
        <x:v>Кошторисна оцінка; комерційної пропозиції ще немає.</x:v>
      </x:c>
      <x:c r="E30" s="47" t="str">
        <x:v>01.11.2026</x:v>
      </x:c>
    </x:row>
    <x:row r="31" ht="60" customHeight="1">
      <x:c r="A31" s="47" t="str">
        <x:v>B28</x:v>
      </x:c>
      <x:c r="B31" s="47" t="str">
        <x:v>Windows 11 Home FPP</x:v>
      </x:c>
      <x:c r="C31" s="47" t="str">
        <x:v>10 учнівських + 2 службові ПК; ліцензії не враховані в ціні системних блоків.
S26: 9399 UAH</x:v>
      </x:c>
      <x:c r="D31" s="47" t="str">
        <x:v>S26: https://elmir.ua/ua/operating_systems/microsoft_windows_11_home_fpp_64-bit_ukrainian_usb_haj-00124.html</x:v>
      </x:c>
      <x:c r="E31" s="47" t="str">
        <x:v>01.11.2026</x:v>
      </x:c>
    </x:row>
    <x:row r="32" ht="60" customHeight="1">
      <x:c r="A32" s="47" t="str">
        <x:v>B29</x:v>
      </x:c>
      <x:c r="B32" s="47" t="str">
        <x:v>Apple Developer Program</x:v>
      </x:c>
      <x:c r="C32" s="47" t="str">
        <x:v>Один видавець; додатковий практикум, не обов’язкова публікація 10 застосунків.
S27: 99 USD/рік</x:v>
      </x:c>
      <x:c r="D32" s="47" t="str">
        <x:v>S27: https://developer.apple.com/programs/</x:v>
      </x:c>
      <x:c r="E32" s="47" t="str">
        <x:v>01.11.2026</x:v>
      </x:c>
    </x:row>
    <x:row r="33" ht="60" customHeight="1">
      <x:c r="A33" s="47" t="str">
        <x:v>B30</x:v>
      </x:c>
      <x:c r="B33" s="47" t="str">
        <x:v>Google Play Console</x:v>
      </x:c>
      <x:c r="C33" s="47" t="str">
        <x:v>Одноразовий внесок за один акаунт видавця.
S28: 25 USD одноразово</x:v>
      </x:c>
      <x:c r="D33" s="47" t="str">
        <x:v>S28: https://support.google.com/googleplay/android-developer/answer/6112435?hl=en</x:v>
      </x:c>
      <x:c r="E33" s="47" t="str">
        <x:v>01.11.2026</x:v>
      </x:c>
    </x:row>
    <x:row r="34" ht="60" customHeight="1">
      <x:c r="A34" s="47" t="str">
        <x:v>B31</x:v>
      </x:c>
      <x:c r="B34" s="47" t="str">
        <x:v>Mac у хмарі для викладача</x:v>
      </x:c>
      <x:c r="C34" s="47" t="str">
        <x:v>Бюджет $30/місяць за доступ від $25; демонстрації викладача, без передачі пароля учням.
S29: від 25 USD/місяць</x:v>
      </x:c>
      <x:c r="D34" s="47" t="str">
        <x:v>S29: https://checkout.macincloud.com/select</x:v>
      </x:c>
      <x:c r="E34" s="47" t="str">
        <x:v>01.11.2026</x:v>
      </x:c>
    </x:row>
    <x:row r="35" ht="80" customHeight="1">
      <x:c r="A35" s="48" t="str">
        <x:v>B32</x:v>
      </x:c>
      <x:c r="B35" s="48" t="str">
        <x:v>Тестові Android та iPhone</x:v>
      </x:c>
      <x:c r="C35" s="48" t="str">
        <x:v>Комплект з двох телефонів для перевірки сайтів, PWA і відео. iPhone вживаний; закупівля не підтверджена.
S30: 6999 UAH
S31: 13999 UAH</x:v>
      </x:c>
      <x:c r="D35" s="48" t="str">
        <x:v>S30: https://stls.store/uk/samsung-galaxy-a16-8256gb-blue-black-a165f-p1388387c11256.html
S31: https://www.istore.ua/ua/iphone-b-u/iphone-13-b-u/</x:v>
      </x:c>
      <x:c r="E35" s="48" t="str">
        <x:v>01.11.2026</x:v>
      </x:c>
    </x:row>
  </x:sheetData>
  <x:pageMargins left="0.7" right="0.7" top="0.75" bottom="0.75" header="0.3" footer="0.3"/>
</x:worksheet>
</file>